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\Desktop\Product Pricing\"/>
    </mc:Choice>
  </mc:AlternateContent>
  <xr:revisionPtr revIDLastSave="0" documentId="8_{029C1FFB-2BEB-4ECC-921A-AFF696A37DFC}" xr6:coauthVersionLast="47" xr6:coauthVersionMax="47" xr10:uidLastSave="{00000000-0000-0000-0000-000000000000}"/>
  <bookViews>
    <workbookView xWindow="-120" yWindow="-120" windowWidth="29040" windowHeight="15840" xr2:uid="{83516660-83A7-4584-BFA3-B140F73BCD45}"/>
  </bookViews>
  <sheets>
    <sheet name="Sheet1" sheetId="1" r:id="rId1"/>
  </sheets>
  <definedNames>
    <definedName name="_xlnm.Print_Area" localSheetId="0">Sheet1!$A$1:$S$55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E6" i="1" l="1"/>
  <c r="E5" i="1"/>
  <c r="P19" i="1"/>
  <c r="O19" i="1"/>
  <c r="N19" i="1"/>
  <c r="M19" i="1"/>
  <c r="L19" i="1"/>
  <c r="P16" i="1"/>
  <c r="O16" i="1"/>
  <c r="N16" i="1"/>
  <c r="M16" i="1"/>
  <c r="R47" i="1" l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9" i="1" l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R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G32" i="1" l="1"/>
  <c r="G31" i="1" l="1"/>
  <c r="G30" i="1"/>
  <c r="G29" i="1"/>
  <c r="H28" i="1"/>
  <c r="H32" i="1" s="1"/>
  <c r="H29" i="1" l="1"/>
  <c r="H30" i="1"/>
  <c r="H31" i="1"/>
  <c r="I28" i="1"/>
  <c r="J28" i="1" l="1"/>
  <c r="I32" i="1"/>
  <c r="I31" i="1"/>
  <c r="I29" i="1"/>
  <c r="I30" i="1"/>
  <c r="K28" i="1" l="1"/>
  <c r="L28" i="1" s="1"/>
  <c r="J32" i="1"/>
  <c r="J31" i="1"/>
  <c r="J30" i="1"/>
  <c r="J29" i="1"/>
  <c r="L29" i="1" l="1"/>
  <c r="L30" i="1"/>
  <c r="K32" i="1"/>
  <c r="K29" i="1"/>
  <c r="K30" i="1"/>
  <c r="K31" i="1"/>
  <c r="M28" i="1" l="1"/>
  <c r="L32" i="1"/>
  <c r="L31" i="1"/>
  <c r="N28" i="1" l="1"/>
  <c r="M32" i="1"/>
  <c r="M29" i="1"/>
  <c r="M31" i="1"/>
  <c r="M30" i="1"/>
  <c r="O28" i="1" l="1"/>
  <c r="N32" i="1"/>
  <c r="N29" i="1"/>
  <c r="N30" i="1"/>
  <c r="N31" i="1"/>
  <c r="P28" i="1" l="1"/>
  <c r="O32" i="1"/>
  <c r="O29" i="1"/>
  <c r="O31" i="1"/>
  <c r="O30" i="1"/>
  <c r="P32" i="1" l="1"/>
  <c r="P31" i="1"/>
  <c r="P29" i="1"/>
  <c r="P30" i="1"/>
  <c r="E16" i="1" l="1"/>
  <c r="E18" i="1" s="1"/>
  <c r="M18" i="1" l="1"/>
  <c r="L18" i="1"/>
  <c r="N18" i="1" l="1"/>
  <c r="P18" i="1" l="1"/>
  <c r="O18" i="1"/>
  <c r="J5" i="1" l="1"/>
</calcChain>
</file>

<file path=xl/sharedStrings.xml><?xml version="1.0" encoding="utf-8"?>
<sst xmlns="http://schemas.openxmlformats.org/spreadsheetml/2006/main" count="100" uniqueCount="93">
  <si>
    <t>suggested FLUTe prices for quotes</t>
  </si>
  <si>
    <t>Standard systems at list price.</t>
  </si>
  <si>
    <t>Add special features such as 840 denier fabric.</t>
  </si>
  <si>
    <t>price</t>
  </si>
  <si>
    <t>asstant field engineer</t>
  </si>
  <si>
    <t>per hr.</t>
  </si>
  <si>
    <t>travel time half the normal rate.</t>
  </si>
  <si>
    <t>Truck and trailer mileage</t>
  </si>
  <si>
    <t>per mile</t>
  </si>
  <si>
    <t>per mile for truck alone</t>
  </si>
  <si>
    <t>truck wityout trailer</t>
  </si>
  <si>
    <t>transparent 400 denier</t>
  </si>
  <si>
    <t>per ft to 6"</t>
  </si>
  <si>
    <t>7"</t>
  </si>
  <si>
    <t>8"</t>
  </si>
  <si>
    <t>9"</t>
  </si>
  <si>
    <t>10"</t>
  </si>
  <si>
    <r>
      <t xml:space="preserve">Add </t>
    </r>
    <r>
      <rPr>
        <b/>
        <sz val="11"/>
        <color theme="1"/>
        <rFont val="Calibri"/>
        <family val="2"/>
        <scheme val="minor"/>
      </rPr>
      <t>$1.0/ft for each additional inch above 6"</t>
    </r>
  </si>
  <si>
    <t>Cover prices</t>
  </si>
  <si>
    <t>cover alone</t>
  </si>
  <si>
    <t>NAPL cover striped</t>
  </si>
  <si>
    <t>FACT cover alone</t>
  </si>
  <si>
    <t xml:space="preserve">NAPL/FACT cover </t>
  </si>
  <si>
    <t>FACT analysis per sample</t>
  </si>
  <si>
    <t>0.6*diameter</t>
  </si>
  <si>
    <t xml:space="preserve">   diameter</t>
  </si>
  <si>
    <t>2*diameter</t>
  </si>
  <si>
    <t>0.6*diam+7</t>
  </si>
  <si>
    <t>1.7*diam +7</t>
  </si>
  <si>
    <t>labor</t>
  </si>
  <si>
    <t>labor time for RHP addition is 1 day/hole</t>
  </si>
  <si>
    <t xml:space="preserve">charge for data reduction of T profile </t>
  </si>
  <si>
    <t>Rentals</t>
  </si>
  <si>
    <t>pump tube with each liner at L+10 ft each</t>
  </si>
  <si>
    <t>per ft.</t>
  </si>
  <si>
    <t>rental of T profiling machine</t>
  </si>
  <si>
    <t xml:space="preserve">linear capstan </t>
  </si>
  <si>
    <t>per sample plus charge for bottles, DI water and shipping. Since no significant difference from lab charge.</t>
  </si>
  <si>
    <t>if more than 100 ft liner, use linear capstan rate versus Green machine since it reduces labor significantly.</t>
  </si>
  <si>
    <t>per hole depth in ft, not interval profiled</t>
  </si>
  <si>
    <t>Field engineer</t>
  </si>
  <si>
    <t>time in field including safety meetings etc…</t>
  </si>
  <si>
    <t>suggested labor time for liner removal and T profile is 1 day/hole, if a FACT liner 1.5 day</t>
  </si>
  <si>
    <t>miscellaneous</t>
  </si>
  <si>
    <t>addition of reinforcing strip opposite seam to prevent curve of liner  is $4/ft.</t>
  </si>
  <si>
    <t>top hat wellhead covers</t>
  </si>
  <si>
    <t>ACT tubing</t>
  </si>
  <si>
    <t>Long Vent tubes</t>
  </si>
  <si>
    <t xml:space="preserve">manifolds </t>
  </si>
  <si>
    <t>number of ports</t>
  </si>
  <si>
    <t>ft above port</t>
  </si>
  <si>
    <t>Vacuum Water level meter</t>
  </si>
  <si>
    <t>Green Machine</t>
  </si>
  <si>
    <t>with load cell</t>
  </si>
  <si>
    <t>without load cell</t>
  </si>
  <si>
    <t>clamp on wellhead roller (see current pricing)&gt;$1800</t>
  </si>
  <si>
    <t>Hitch winch (see current pricing) &gt;$2414</t>
  </si>
  <si>
    <t xml:space="preserve">   is 192+depth to port*1.5</t>
  </si>
  <si>
    <t>is 329.83+1.782*D</t>
  </si>
  <si>
    <t>labor saving</t>
  </si>
  <si>
    <t>linear capstan</t>
  </si>
  <si>
    <t>Wellhead cover (top hat)</t>
  </si>
  <si>
    <t>see other rental rates on quote sheet.</t>
  </si>
  <si>
    <t>per wk</t>
  </si>
  <si>
    <t xml:space="preserve">sale price </t>
  </si>
  <si>
    <t>rental is 10% of list price/wk.</t>
  </si>
  <si>
    <t>rental</t>
  </si>
  <si>
    <t>For Water FLUTes</t>
  </si>
  <si>
    <t>Water FLUTe and other DC liners above 6".</t>
  </si>
  <si>
    <t>standard 400d SC</t>
  </si>
  <si>
    <t>840 denier DC</t>
  </si>
  <si>
    <t xml:space="preserve"> 6" price 400d SC</t>
  </si>
  <si>
    <t>same price 3-6"</t>
  </si>
  <si>
    <t xml:space="preserve"> see price  in L16</t>
  </si>
  <si>
    <t>Blank liners single coar)</t>
  </si>
  <si>
    <t>charge for data reduction of RHP</t>
  </si>
  <si>
    <t>per week</t>
  </si>
  <si>
    <t>cut liner removal in half</t>
  </si>
  <si>
    <t xml:space="preserve">WF with water table more than 50 ft </t>
  </si>
  <si>
    <r>
      <t xml:space="preserve">add for 5/8" tube lengths </t>
    </r>
    <r>
      <rPr>
        <b/>
        <sz val="11"/>
        <color theme="1"/>
        <rFont val="Calibri"/>
        <family val="2"/>
        <scheme val="minor"/>
      </rPr>
      <t xml:space="preserve"> $5/ft over 50 ft per port.</t>
    </r>
    <r>
      <rPr>
        <sz val="11"/>
        <color theme="1"/>
        <rFont val="Calibri"/>
        <family val="2"/>
        <scheme val="minor"/>
      </rPr>
      <t xml:space="preserve">  (i.e. 300 ft WT and 6 ports add additiional $7500) </t>
    </r>
  </si>
  <si>
    <t xml:space="preserve">    for 840DC vs 400d</t>
  </si>
  <si>
    <t>over 6 inches, we need to charge an increment for the double coat of WF and of CHS systems.  See that addition in this row as $/ft of length.</t>
  </si>
  <si>
    <r>
      <rPr>
        <b/>
        <sz val="11"/>
        <color theme="1"/>
        <rFont val="Calibri"/>
        <family val="2"/>
        <scheme val="minor"/>
      </rPr>
      <t>Liner prices per ft</t>
    </r>
    <r>
      <rPr>
        <sz val="11"/>
        <color theme="1"/>
        <rFont val="Calibri"/>
        <family val="2"/>
        <scheme val="minor"/>
      </rPr>
      <t>.</t>
    </r>
  </si>
  <si>
    <t xml:space="preserve">            liner diameter</t>
  </si>
  <si>
    <t xml:space="preserve">See the 840d DC prices in table.  This includes the increment from 400d SC to 840 DC per ft </t>
  </si>
  <si>
    <t xml:space="preserve">    per ft.   at diam.</t>
  </si>
  <si>
    <t xml:space="preserve">increment to 6"  list  for 840d DC liners </t>
  </si>
  <si>
    <t>increments  added to 6" list only</t>
  </si>
  <si>
    <t>to 6" list price</t>
  </si>
  <si>
    <t>increm. for WF list 400d</t>
  </si>
  <si>
    <t>Note that list prices are based on 6" diameter systems.  Large diameters cost more.</t>
  </si>
  <si>
    <t xml:space="preserve"> price for 400d DC blank</t>
  </si>
  <si>
    <t>linear capstan is much higher.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</si>
</sst>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2" fillId="0" borderId="0" xfId="1" applyFont="1"/>
    <xf numFmtId="0" fontId="2" fillId="0" borderId="0" xfId="0" applyFont="1"/>
    <xf numFmtId="44" fontId="0" fillId="0" borderId="0" xfId="0" applyNumberFormat="1"/>
    <xf numFmtId="0" fontId="3" fillId="0" borderId="0" xfId="0" applyFont="1"/>
    <xf numFmtId="0" fontId="4" fillId="0" borderId="0" xfId="0" applyFont="1"/>
    <xf numFmtId="44" fontId="0" fillId="0" borderId="1" xfId="1" applyFont="1" applyBorder="1"/>
    <xf numFmtId="0" fontId="2" fillId="2" borderId="0" xfId="0" applyFont="1" applyFill="1"/>
    <xf numFmtId="0" fontId="0" fillId="2" borderId="0" xfId="0" applyFill="1"/>
    <xf numFmtId="44" fontId="0" fillId="2" borderId="1" xfId="1" applyFont="1" applyFill="1" applyBorder="1"/>
    <xf numFmtId="44" fontId="2" fillId="3" borderId="2" xfId="1" applyFont="1" applyFill="1" applyBorder="1"/>
    <xf numFmtId="44" fontId="2" fillId="0" borderId="1" xfId="1" applyFont="1" applyBorder="1"/>
    <xf numFmtId="0" fontId="5" fillId="4" borderId="0" xfId="0" applyFont="1" applyFill="1"/>
    <xf numFmtId="0" fontId="0" fillId="4" borderId="0" xfId="0" applyFill="1"/>
    <xf numFmtId="0" fontId="2" fillId="4" borderId="0" xfId="0" applyFont="1" applyFill="1"/>
    <xf numFmtId="0" fontId="5" fillId="2" borderId="0" xfId="0" applyFont="1" applyFill="1"/>
    <xf numFmtId="44" fontId="2" fillId="2" borderId="0" xfId="1" applyFont="1" applyFill="1"/>
    <xf numFmtId="44" fontId="2" fillId="2" borderId="2" xfId="1" applyFont="1" applyFill="1" applyBorder="1"/>
    <xf numFmtId="44" fontId="2" fillId="2" borderId="4" xfId="1" applyFont="1" applyFill="1" applyBorder="1"/>
    <xf numFmtId="44" fontId="2" fillId="2" borderId="1" xfId="1" applyFont="1" applyFill="1" applyBorder="1"/>
    <xf numFmtId="39" fontId="0" fillId="2" borderId="0" xfId="1" applyNumberFormat="1" applyFont="1" applyFill="1" applyBorder="1"/>
    <xf numFmtId="44" fontId="2" fillId="2" borderId="1" xfId="0" applyNumberFormat="1" applyFont="1" applyFill="1" applyBorder="1"/>
    <xf numFmtId="4" fontId="0" fillId="2" borderId="0" xfId="0" applyNumberFormat="1" applyFill="1"/>
    <xf numFmtId="0" fontId="6" fillId="0" borderId="0" xfId="0" applyFont="1"/>
    <xf numFmtId="0" fontId="7" fillId="2" borderId="0" xfId="0" applyFont="1" applyFill="1"/>
    <xf numFmtId="0" fontId="7" fillId="4" borderId="0" xfId="0" applyFont="1" applyFill="1"/>
    <xf numFmtId="44" fontId="2" fillId="4" borderId="0" xfId="1" applyFont="1" applyFill="1"/>
    <xf numFmtId="44" fontId="2" fillId="4" borderId="2" xfId="1" applyFont="1" applyFill="1" applyBorder="1"/>
    <xf numFmtId="39" fontId="2" fillId="4" borderId="4" xfId="1" applyNumberFormat="1" applyFont="1" applyFill="1" applyBorder="1"/>
    <xf numFmtId="39" fontId="2" fillId="4" borderId="1" xfId="1" applyNumberFormat="1" applyFont="1" applyFill="1" applyBorder="1"/>
    <xf numFmtId="39" fontId="2" fillId="4" borderId="3" xfId="1" applyNumberFormat="1" applyFont="1" applyFill="1" applyBorder="1"/>
    <xf numFmtId="0" fontId="0" fillId="3" borderId="0" xfId="0" applyFill="1"/>
    <xf numFmtId="0" fontId="8" fillId="5" borderId="0" xfId="0" applyFont="1" applyFill="1"/>
    <xf numFmtId="0" fontId="2" fillId="5" borderId="0" xfId="0" applyFont="1" applyFill="1"/>
    <xf numFmtId="0" fontId="0" fillId="5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65B2-7C5E-44FA-843E-BFFCCFD053FB}">
  <sheetPr>
    <pageSetUpPr fitToPage="1"/>
  </sheetPr>
  <dimension ref="A1:R55"/>
  <sheetViews>
    <sheetView tabSelected="1" zoomScale="94" zoomScaleNormal="94" workbookViewId="0">
      <selection activeCell="E40" sqref="E40"/>
    </sheetView>
  </sheetViews>
  <sheetFormatPr defaultRowHeight="15" x14ac:dyDescent="0.25"/>
  <cols>
    <col min="3" max="3" width="12" customWidth="1"/>
    <col min="4" max="4" width="9" bestFit="1" customWidth="1"/>
    <col min="5" max="5" width="13.28515625" customWidth="1"/>
    <col min="6" max="6" width="10.140625" customWidth="1"/>
    <col min="7" max="10" width="16.42578125" customWidth="1"/>
    <col min="11" max="11" width="21.140625" customWidth="1"/>
    <col min="12" max="18" width="16.42578125" customWidth="1"/>
    <col min="29" max="29" width="17.7109375" customWidth="1"/>
  </cols>
  <sheetData>
    <row r="1" spans="1:16" ht="18.75" x14ac:dyDescent="0.3">
      <c r="A1" s="5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4" spans="1:16" x14ac:dyDescent="0.25">
      <c r="A4" s="2" t="s">
        <v>29</v>
      </c>
      <c r="E4" t="s">
        <v>3</v>
      </c>
      <c r="J4" t="s">
        <v>60</v>
      </c>
    </row>
    <row r="5" spans="1:16" x14ac:dyDescent="0.25">
      <c r="A5" t="s">
        <v>40</v>
      </c>
      <c r="E5" s="11">
        <f>156.56*1.07</f>
        <v>167.51920000000001</v>
      </c>
      <c r="F5" t="s">
        <v>5</v>
      </c>
      <c r="G5" t="s">
        <v>41</v>
      </c>
      <c r="J5" s="3">
        <f>(E5+E6)*4*5</f>
        <v>6003.9840000000004</v>
      </c>
      <c r="K5" t="s">
        <v>76</v>
      </c>
      <c r="L5" t="s">
        <v>77</v>
      </c>
    </row>
    <row r="6" spans="1:16" x14ac:dyDescent="0.25">
      <c r="A6" t="s">
        <v>4</v>
      </c>
      <c r="E6" s="11">
        <f>124*1.07</f>
        <v>132.68</v>
      </c>
    </row>
    <row r="7" spans="1:16" x14ac:dyDescent="0.25">
      <c r="A7" t="s">
        <v>6</v>
      </c>
    </row>
    <row r="8" spans="1:16" ht="18.75" x14ac:dyDescent="0.3">
      <c r="A8" s="23" t="s">
        <v>42</v>
      </c>
    </row>
    <row r="9" spans="1:16" ht="18.75" x14ac:dyDescent="0.3">
      <c r="A9" s="4" t="s">
        <v>30</v>
      </c>
    </row>
    <row r="10" spans="1:16" x14ac:dyDescent="0.25">
      <c r="A10" t="s">
        <v>31</v>
      </c>
      <c r="E10" s="1">
        <v>350</v>
      </c>
    </row>
    <row r="11" spans="1:16" x14ac:dyDescent="0.25">
      <c r="A11" t="s">
        <v>75</v>
      </c>
      <c r="E11" s="1">
        <v>390</v>
      </c>
    </row>
    <row r="12" spans="1:16" x14ac:dyDescent="0.25">
      <c r="A12" t="s">
        <v>7</v>
      </c>
      <c r="E12" s="1">
        <v>3.12</v>
      </c>
      <c r="F12" t="s">
        <v>8</v>
      </c>
    </row>
    <row r="13" spans="1:16" x14ac:dyDescent="0.25">
      <c r="A13" t="s">
        <v>10</v>
      </c>
      <c r="E13" s="1">
        <v>2.62</v>
      </c>
      <c r="F13" t="s">
        <v>9</v>
      </c>
    </row>
    <row r="14" spans="1:16" x14ac:dyDescent="0.25">
      <c r="L14" s="2" t="s">
        <v>72</v>
      </c>
    </row>
    <row r="15" spans="1:16" ht="15.75" thickBot="1" x14ac:dyDescent="0.3">
      <c r="A15" s="15" t="s">
        <v>74</v>
      </c>
      <c r="B15" s="8"/>
      <c r="C15" s="8"/>
      <c r="D15" s="8"/>
      <c r="E15" s="8"/>
      <c r="F15" s="8"/>
      <c r="G15" s="8"/>
      <c r="H15" s="8"/>
      <c r="I15" s="8"/>
      <c r="J15" s="8"/>
      <c r="K15" s="8" t="s">
        <v>83</v>
      </c>
      <c r="L15" s="8" t="s">
        <v>71</v>
      </c>
      <c r="M15" s="8" t="s">
        <v>13</v>
      </c>
      <c r="N15" s="8" t="s">
        <v>14</v>
      </c>
      <c r="O15" s="8" t="s">
        <v>15</v>
      </c>
      <c r="P15" s="8" t="s">
        <v>16</v>
      </c>
    </row>
    <row r="16" spans="1:16" ht="16.5" thickBot="1" x14ac:dyDescent="0.3">
      <c r="A16" s="24" t="s">
        <v>69</v>
      </c>
      <c r="B16" s="8"/>
      <c r="C16" s="8"/>
      <c r="D16" s="8"/>
      <c r="E16" s="16">
        <f>21.83*1.05</f>
        <v>22.921499999999998</v>
      </c>
      <c r="F16" s="8" t="s">
        <v>12</v>
      </c>
      <c r="G16" s="8" t="s">
        <v>73</v>
      </c>
      <c r="H16" s="8"/>
      <c r="I16" s="8"/>
      <c r="J16" s="8"/>
      <c r="K16" s="8" t="s">
        <v>82</v>
      </c>
      <c r="L16" s="17">
        <v>22.92</v>
      </c>
      <c r="M16" s="18">
        <f>M17+$L$16</f>
        <v>24.287487584925927</v>
      </c>
      <c r="N16" s="19">
        <f t="shared" ref="N16:P16" si="0">N17+$L$16</f>
        <v>25.654975169851859</v>
      </c>
      <c r="O16" s="19">
        <f t="shared" si="0"/>
        <v>27.022462754777784</v>
      </c>
      <c r="P16" s="19">
        <f t="shared" si="0"/>
        <v>28.389950339703713</v>
      </c>
    </row>
    <row r="17" spans="1:16" ht="15.75" x14ac:dyDescent="0.25">
      <c r="A17" s="24"/>
      <c r="B17" s="8"/>
      <c r="C17" s="8"/>
      <c r="D17" s="8"/>
      <c r="E17" s="16"/>
      <c r="F17" s="8"/>
      <c r="G17" s="8"/>
      <c r="H17" s="8"/>
      <c r="I17" s="8"/>
      <c r="J17" s="8"/>
      <c r="K17" s="8"/>
      <c r="L17" s="20">
        <v>0</v>
      </c>
      <c r="M17" s="20">
        <v>1.3674875849259251</v>
      </c>
      <c r="N17" s="20">
        <v>2.7349751698518574</v>
      </c>
      <c r="O17" s="20">
        <v>4.1024627547777825</v>
      </c>
      <c r="P17" s="20">
        <v>5.4699503397037113</v>
      </c>
    </row>
    <row r="18" spans="1:16" ht="15.75" x14ac:dyDescent="0.25">
      <c r="A18" s="24" t="s">
        <v>11</v>
      </c>
      <c r="B18" s="8"/>
      <c r="C18" s="8"/>
      <c r="D18" s="8"/>
      <c r="E18" s="16">
        <f>E16+1</f>
        <v>23.921499999999998</v>
      </c>
      <c r="F18" s="8" t="s">
        <v>12</v>
      </c>
      <c r="G18" s="8" t="s">
        <v>17</v>
      </c>
      <c r="H18" s="8"/>
      <c r="I18" s="8"/>
      <c r="J18" s="8"/>
      <c r="K18" s="8" t="s">
        <v>82</v>
      </c>
      <c r="L18" s="21">
        <f>L16+1</f>
        <v>23.92</v>
      </c>
      <c r="M18" s="21">
        <f t="shared" ref="M18:P18" si="1">M16+1</f>
        <v>25.287487584925927</v>
      </c>
      <c r="N18" s="21">
        <f t="shared" si="1"/>
        <v>26.654975169851859</v>
      </c>
      <c r="O18" s="21">
        <f t="shared" si="1"/>
        <v>28.022462754777784</v>
      </c>
      <c r="P18" s="21">
        <f t="shared" si="1"/>
        <v>29.389950339703713</v>
      </c>
    </row>
    <row r="19" spans="1:16" ht="15.75" x14ac:dyDescent="0.25">
      <c r="A19" s="24" t="s">
        <v>70</v>
      </c>
      <c r="B19" s="8"/>
      <c r="C19" s="8"/>
      <c r="D19" s="8"/>
      <c r="E19" s="7" t="s">
        <v>84</v>
      </c>
      <c r="F19" s="8"/>
      <c r="G19" s="8"/>
      <c r="H19" s="8"/>
      <c r="I19" s="8"/>
      <c r="J19" s="8"/>
      <c r="K19" s="8" t="s">
        <v>82</v>
      </c>
      <c r="L19" s="19">
        <f>$L$16+L20</f>
        <v>29.040307388860285</v>
      </c>
      <c r="M19" s="19">
        <f t="shared" ref="M19:P19" si="2">$L$16+M20</f>
        <v>30.81057706413436</v>
      </c>
      <c r="N19" s="19">
        <f t="shared" si="2"/>
        <v>32.580846739408429</v>
      </c>
      <c r="O19" s="19">
        <f t="shared" si="2"/>
        <v>34.351116414682508</v>
      </c>
      <c r="P19" s="19">
        <f t="shared" si="2"/>
        <v>36.12138608995658</v>
      </c>
    </row>
    <row r="20" spans="1:16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2">
        <v>6.120307388860283</v>
      </c>
      <c r="M20" s="22">
        <v>7.8905770641343587</v>
      </c>
      <c r="N20" s="22">
        <v>9.6608467394084236</v>
      </c>
      <c r="O20" s="22">
        <v>11.431116414682503</v>
      </c>
      <c r="P20" s="22">
        <v>13.201386089956578</v>
      </c>
    </row>
    <row r="21" spans="1:16" x14ac:dyDescent="0.25">
      <c r="A21" s="12" t="s">
        <v>67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2" t="s">
        <v>68</v>
      </c>
      <c r="B22" s="13"/>
      <c r="C22" s="13"/>
      <c r="D22" s="13"/>
      <c r="E22" s="13"/>
      <c r="F22" s="13"/>
      <c r="G22" s="13"/>
      <c r="H22" s="13"/>
      <c r="I22" s="13"/>
      <c r="J22" s="13"/>
      <c r="K22" s="14" t="s">
        <v>87</v>
      </c>
      <c r="L22" s="13"/>
      <c r="M22" s="13"/>
      <c r="N22" s="13"/>
      <c r="O22" s="13"/>
      <c r="P22" s="13"/>
    </row>
    <row r="23" spans="1:16" ht="16.5" thickBot="1" x14ac:dyDescent="0.3">
      <c r="A23" s="32" t="s">
        <v>78</v>
      </c>
      <c r="B23" s="33"/>
      <c r="C23" s="33"/>
      <c r="D23" s="33"/>
      <c r="E23" s="34" t="s">
        <v>79</v>
      </c>
      <c r="F23" s="34"/>
      <c r="G23" s="34"/>
      <c r="H23" s="34"/>
      <c r="I23" s="34"/>
      <c r="J23" s="34"/>
      <c r="K23" s="14" t="s">
        <v>85</v>
      </c>
      <c r="L23" s="31" t="s">
        <v>88</v>
      </c>
      <c r="M23" s="13" t="s">
        <v>13</v>
      </c>
      <c r="N23" s="13" t="s">
        <v>14</v>
      </c>
      <c r="O23" s="13" t="s">
        <v>15</v>
      </c>
      <c r="P23" s="13" t="s">
        <v>16</v>
      </c>
    </row>
    <row r="24" spans="1:16" ht="16.5" thickBot="1" x14ac:dyDescent="0.3">
      <c r="A24" s="25" t="s">
        <v>81</v>
      </c>
      <c r="B24" s="13"/>
      <c r="C24" s="13"/>
      <c r="D24" s="13"/>
      <c r="E24" s="13"/>
      <c r="F24" s="13"/>
      <c r="G24" s="13"/>
      <c r="H24" s="13"/>
      <c r="I24" s="13"/>
      <c r="J24" s="13"/>
      <c r="K24" s="14" t="s">
        <v>91</v>
      </c>
      <c r="L24" s="10">
        <f>2.3+L16+L25</f>
        <v>25.220000000000002</v>
      </c>
      <c r="M24" s="27">
        <f t="shared" ref="M24:P24" si="3">2.3+M16+M25</f>
        <v>27.808458642895502</v>
      </c>
      <c r="N24" s="27">
        <f t="shared" si="3"/>
        <v>30.396917285791012</v>
      </c>
      <c r="O24" s="27">
        <f t="shared" si="3"/>
        <v>32.985375928686516</v>
      </c>
      <c r="P24" s="27">
        <f t="shared" si="3"/>
        <v>35.573834571582019</v>
      </c>
    </row>
    <row r="25" spans="1:16" ht="15.75" x14ac:dyDescent="0.25">
      <c r="A25" s="25" t="s">
        <v>90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89</v>
      </c>
      <c r="L25" s="30">
        <v>0</v>
      </c>
      <c r="M25" s="28">
        <v>1.2209710579695758</v>
      </c>
      <c r="N25" s="29">
        <v>2.441942115939153</v>
      </c>
      <c r="O25" s="29">
        <v>3.6629131739087302</v>
      </c>
      <c r="P25" s="29">
        <v>4.8838842318783069</v>
      </c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 t="s">
        <v>86</v>
      </c>
      <c r="J26" s="13"/>
      <c r="K26" s="13" t="s">
        <v>80</v>
      </c>
      <c r="L26" s="26">
        <v>2.5449021717185225</v>
      </c>
      <c r="M26" s="26">
        <v>4.3151718469925981</v>
      </c>
      <c r="N26" s="26">
        <v>6.0854415222666631</v>
      </c>
      <c r="O26" s="26">
        <v>7.8557111975407423</v>
      </c>
      <c r="P26" s="26">
        <v>9.625980872814818</v>
      </c>
    </row>
    <row r="28" spans="1:16" x14ac:dyDescent="0.25">
      <c r="A28" s="2" t="s">
        <v>18</v>
      </c>
      <c r="F28" t="s">
        <v>25</v>
      </c>
      <c r="G28">
        <v>3</v>
      </c>
      <c r="H28">
        <f>G28+1</f>
        <v>4</v>
      </c>
      <c r="I28">
        <f t="shared" ref="I28:P28" si="4">H28+1</f>
        <v>5</v>
      </c>
      <c r="J28">
        <f t="shared" si="4"/>
        <v>6</v>
      </c>
      <c r="K28">
        <f t="shared" si="4"/>
        <v>7</v>
      </c>
      <c r="L28">
        <f t="shared" si="4"/>
        <v>8</v>
      </c>
      <c r="M28">
        <f t="shared" si="4"/>
        <v>9</v>
      </c>
      <c r="N28">
        <f t="shared" si="4"/>
        <v>10</v>
      </c>
      <c r="O28">
        <f t="shared" si="4"/>
        <v>11</v>
      </c>
      <c r="P28">
        <f t="shared" si="4"/>
        <v>12</v>
      </c>
    </row>
    <row r="29" spans="1:16" x14ac:dyDescent="0.25">
      <c r="A29" t="s">
        <v>19</v>
      </c>
      <c r="E29" t="s">
        <v>24</v>
      </c>
      <c r="G29" s="6">
        <f>0.6*G28</f>
        <v>1.7999999999999998</v>
      </c>
      <c r="H29" s="6">
        <f t="shared" ref="H29:P29" si="5">0.6*H28</f>
        <v>2.4</v>
      </c>
      <c r="I29" s="6">
        <f t="shared" si="5"/>
        <v>3</v>
      </c>
      <c r="J29" s="6">
        <f t="shared" si="5"/>
        <v>3.5999999999999996</v>
      </c>
      <c r="K29" s="6">
        <f t="shared" si="5"/>
        <v>4.2</v>
      </c>
      <c r="L29" s="6">
        <f t="shared" si="5"/>
        <v>4.8</v>
      </c>
      <c r="M29" s="6">
        <f t="shared" si="5"/>
        <v>5.3999999999999995</v>
      </c>
      <c r="N29" s="6">
        <f t="shared" si="5"/>
        <v>6</v>
      </c>
      <c r="O29" s="6">
        <f t="shared" si="5"/>
        <v>6.6</v>
      </c>
      <c r="P29" s="6">
        <f t="shared" si="5"/>
        <v>7.1999999999999993</v>
      </c>
    </row>
    <row r="30" spans="1:16" x14ac:dyDescent="0.25">
      <c r="A30" t="s">
        <v>20</v>
      </c>
      <c r="E30" t="s">
        <v>26</v>
      </c>
      <c r="G30" s="6">
        <f>2*G28</f>
        <v>6</v>
      </c>
      <c r="H30" s="6">
        <f t="shared" ref="H30:P30" si="6">2*H28</f>
        <v>8</v>
      </c>
      <c r="I30" s="6">
        <f t="shared" si="6"/>
        <v>10</v>
      </c>
      <c r="J30" s="6">
        <f t="shared" si="6"/>
        <v>12</v>
      </c>
      <c r="K30" s="6">
        <f t="shared" si="6"/>
        <v>14</v>
      </c>
      <c r="L30" s="6">
        <f t="shared" si="6"/>
        <v>16</v>
      </c>
      <c r="M30" s="6">
        <f t="shared" si="6"/>
        <v>18</v>
      </c>
      <c r="N30" s="6">
        <f t="shared" si="6"/>
        <v>20</v>
      </c>
      <c r="O30" s="6">
        <f t="shared" si="6"/>
        <v>22</v>
      </c>
      <c r="P30" s="6">
        <f t="shared" si="6"/>
        <v>24</v>
      </c>
    </row>
    <row r="31" spans="1:16" x14ac:dyDescent="0.25">
      <c r="A31" t="s">
        <v>21</v>
      </c>
      <c r="E31" t="s">
        <v>27</v>
      </c>
      <c r="G31" s="6">
        <f>0.6*G28+7</f>
        <v>8.8000000000000007</v>
      </c>
      <c r="H31" s="6">
        <f t="shared" ref="H31:P31" si="7">0.6*H28+7</f>
        <v>9.4</v>
      </c>
      <c r="I31" s="6">
        <f t="shared" si="7"/>
        <v>10</v>
      </c>
      <c r="J31" s="6">
        <f t="shared" si="7"/>
        <v>10.6</v>
      </c>
      <c r="K31" s="6">
        <f t="shared" si="7"/>
        <v>11.2</v>
      </c>
      <c r="L31" s="6">
        <f t="shared" si="7"/>
        <v>11.8</v>
      </c>
      <c r="M31" s="6">
        <f t="shared" si="7"/>
        <v>12.399999999999999</v>
      </c>
      <c r="N31" s="6">
        <f t="shared" si="7"/>
        <v>13</v>
      </c>
      <c r="O31" s="6">
        <f t="shared" si="7"/>
        <v>13.6</v>
      </c>
      <c r="P31" s="6">
        <f t="shared" si="7"/>
        <v>14.2</v>
      </c>
    </row>
    <row r="32" spans="1:16" x14ac:dyDescent="0.25">
      <c r="A32" t="s">
        <v>22</v>
      </c>
      <c r="E32" t="s">
        <v>28</v>
      </c>
      <c r="G32" s="6">
        <f>1.7*G28+7</f>
        <v>12.1</v>
      </c>
      <c r="H32" s="6">
        <f t="shared" ref="H32:P32" si="8">1.7*H28+7</f>
        <v>13.8</v>
      </c>
      <c r="I32" s="6">
        <f t="shared" si="8"/>
        <v>15.5</v>
      </c>
      <c r="J32" s="6">
        <f t="shared" si="8"/>
        <v>17.2</v>
      </c>
      <c r="K32" s="6">
        <f t="shared" si="8"/>
        <v>18.899999999999999</v>
      </c>
      <c r="L32" s="6">
        <f t="shared" si="8"/>
        <v>20.6</v>
      </c>
      <c r="M32" s="6">
        <f t="shared" si="8"/>
        <v>22.299999999999997</v>
      </c>
      <c r="N32" s="6">
        <f t="shared" si="8"/>
        <v>24</v>
      </c>
      <c r="O32" s="6">
        <f t="shared" si="8"/>
        <v>25.7</v>
      </c>
      <c r="P32" s="6">
        <f t="shared" si="8"/>
        <v>27.4</v>
      </c>
    </row>
    <row r="33" spans="1:18" x14ac:dyDescent="0.25">
      <c r="A33" t="s">
        <v>23</v>
      </c>
      <c r="E33" s="1">
        <v>92.5</v>
      </c>
      <c r="F33" t="s">
        <v>37</v>
      </c>
    </row>
    <row r="34" spans="1:18" x14ac:dyDescent="0.25">
      <c r="A34" t="s">
        <v>61</v>
      </c>
      <c r="E34" s="1">
        <v>695</v>
      </c>
    </row>
    <row r="35" spans="1:18" x14ac:dyDescent="0.25">
      <c r="A35" s="2" t="s">
        <v>32</v>
      </c>
    </row>
    <row r="36" spans="1:18" x14ac:dyDescent="0.25">
      <c r="A36" t="s">
        <v>33</v>
      </c>
      <c r="E36" s="1">
        <v>1.05</v>
      </c>
      <c r="F36" t="s">
        <v>34</v>
      </c>
    </row>
    <row r="37" spans="1:18" x14ac:dyDescent="0.25">
      <c r="A37" t="s">
        <v>35</v>
      </c>
      <c r="E37" s="1">
        <v>5.5</v>
      </c>
      <c r="F37" t="s">
        <v>39</v>
      </c>
    </row>
    <row r="38" spans="1:18" x14ac:dyDescent="0.25">
      <c r="A38" t="s">
        <v>62</v>
      </c>
      <c r="E38" t="s">
        <v>92</v>
      </c>
    </row>
    <row r="39" spans="1:18" x14ac:dyDescent="0.25">
      <c r="C39" s="1"/>
    </row>
    <row r="41" spans="1:18" x14ac:dyDescent="0.25">
      <c r="A41" s="2" t="s">
        <v>43</v>
      </c>
    </row>
    <row r="42" spans="1:18" x14ac:dyDescent="0.25">
      <c r="A42" s="2" t="s">
        <v>44</v>
      </c>
    </row>
    <row r="43" spans="1:18" x14ac:dyDescent="0.25">
      <c r="A43" s="2" t="s">
        <v>45</v>
      </c>
      <c r="D43" s="1">
        <v>695</v>
      </c>
    </row>
    <row r="44" spans="1:18" x14ac:dyDescent="0.25">
      <c r="A44" s="2" t="s">
        <v>46</v>
      </c>
      <c r="C44" t="s">
        <v>50</v>
      </c>
      <c r="D44">
        <v>10</v>
      </c>
      <c r="E44">
        <v>30</v>
      </c>
      <c r="F44">
        <v>30</v>
      </c>
      <c r="G44">
        <v>40</v>
      </c>
      <c r="H44">
        <v>50</v>
      </c>
      <c r="I44">
        <v>60</v>
      </c>
      <c r="J44">
        <v>70</v>
      </c>
      <c r="K44">
        <v>80</v>
      </c>
      <c r="L44">
        <v>90</v>
      </c>
      <c r="M44">
        <v>100</v>
      </c>
      <c r="N44">
        <v>110</v>
      </c>
      <c r="O44">
        <v>120</v>
      </c>
      <c r="P44">
        <v>130</v>
      </c>
      <c r="Q44">
        <v>140</v>
      </c>
      <c r="R44">
        <v>300</v>
      </c>
    </row>
    <row r="45" spans="1:18" x14ac:dyDescent="0.25">
      <c r="A45" t="s">
        <v>57</v>
      </c>
      <c r="D45" s="6">
        <f>192+D44*1.5</f>
        <v>207</v>
      </c>
      <c r="E45" s="6">
        <f t="shared" ref="E45:R45" si="9">192+E44*1.5</f>
        <v>237</v>
      </c>
      <c r="F45" s="6">
        <f t="shared" si="9"/>
        <v>237</v>
      </c>
      <c r="G45" s="6">
        <f t="shared" si="9"/>
        <v>252</v>
      </c>
      <c r="H45" s="6">
        <f t="shared" si="9"/>
        <v>267</v>
      </c>
      <c r="I45" s="6">
        <f t="shared" si="9"/>
        <v>282</v>
      </c>
      <c r="J45" s="6">
        <f t="shared" si="9"/>
        <v>297</v>
      </c>
      <c r="K45" s="6">
        <f t="shared" si="9"/>
        <v>312</v>
      </c>
      <c r="L45" s="6">
        <f t="shared" si="9"/>
        <v>327</v>
      </c>
      <c r="M45" s="6">
        <f t="shared" si="9"/>
        <v>342</v>
      </c>
      <c r="N45" s="6">
        <f t="shared" si="9"/>
        <v>357</v>
      </c>
      <c r="O45" s="6">
        <f t="shared" si="9"/>
        <v>372</v>
      </c>
      <c r="P45" s="6">
        <f t="shared" si="9"/>
        <v>387</v>
      </c>
      <c r="Q45" s="6">
        <f t="shared" si="9"/>
        <v>402</v>
      </c>
      <c r="R45" s="6">
        <f t="shared" si="9"/>
        <v>642</v>
      </c>
    </row>
    <row r="46" spans="1:18" x14ac:dyDescent="0.25">
      <c r="A46" s="2" t="s">
        <v>47</v>
      </c>
      <c r="D46">
        <v>50</v>
      </c>
      <c r="E46">
        <v>100</v>
      </c>
      <c r="F46">
        <v>170</v>
      </c>
      <c r="G46">
        <v>200</v>
      </c>
      <c r="H46">
        <v>250</v>
      </c>
      <c r="I46">
        <v>300</v>
      </c>
      <c r="J46">
        <v>350</v>
      </c>
      <c r="K46">
        <v>400</v>
      </c>
      <c r="L46">
        <v>450</v>
      </c>
      <c r="M46">
        <v>500</v>
      </c>
      <c r="N46">
        <v>550</v>
      </c>
      <c r="O46">
        <v>600</v>
      </c>
      <c r="P46">
        <v>650</v>
      </c>
      <c r="Q46">
        <v>700</v>
      </c>
      <c r="R46">
        <v>750</v>
      </c>
    </row>
    <row r="47" spans="1:18" x14ac:dyDescent="0.25">
      <c r="A47" t="s">
        <v>58</v>
      </c>
      <c r="C47" t="s">
        <v>59</v>
      </c>
      <c r="D47" s="6">
        <f>329.83+D46*1.782</f>
        <v>418.92999999999995</v>
      </c>
      <c r="E47" s="6">
        <f>329.83+E46*1.782</f>
        <v>508.03</v>
      </c>
      <c r="F47" s="6">
        <f t="shared" ref="F47:R47" si="10">329.83+F46*1.782</f>
        <v>632.77</v>
      </c>
      <c r="G47" s="6">
        <f t="shared" si="10"/>
        <v>686.23</v>
      </c>
      <c r="H47" s="6">
        <f t="shared" si="10"/>
        <v>775.32999999999993</v>
      </c>
      <c r="I47" s="6">
        <f t="shared" si="10"/>
        <v>864.43000000000006</v>
      </c>
      <c r="J47" s="6">
        <f t="shared" si="10"/>
        <v>953.53</v>
      </c>
      <c r="K47" s="6">
        <f t="shared" si="10"/>
        <v>1042.6299999999999</v>
      </c>
      <c r="L47" s="6">
        <f t="shared" si="10"/>
        <v>1131.73</v>
      </c>
      <c r="M47" s="6">
        <f t="shared" si="10"/>
        <v>1220.83</v>
      </c>
      <c r="N47" s="6">
        <f t="shared" si="10"/>
        <v>1309.93</v>
      </c>
      <c r="O47" s="6">
        <f t="shared" si="10"/>
        <v>1399.03</v>
      </c>
      <c r="P47" s="6">
        <f t="shared" si="10"/>
        <v>1488.1299999999999</v>
      </c>
      <c r="Q47" s="6">
        <f t="shared" si="10"/>
        <v>1577.23</v>
      </c>
      <c r="R47" s="6">
        <f t="shared" si="10"/>
        <v>1666.33</v>
      </c>
    </row>
    <row r="48" spans="1:18" x14ac:dyDescent="0.25">
      <c r="A48" s="7" t="s">
        <v>48</v>
      </c>
      <c r="B48" s="8"/>
      <c r="C48" s="8" t="s">
        <v>49</v>
      </c>
      <c r="D48" s="8"/>
      <c r="E48" s="8">
        <v>1</v>
      </c>
      <c r="F48" s="8">
        <v>2</v>
      </c>
      <c r="G48" s="8">
        <v>3</v>
      </c>
      <c r="H48" s="8">
        <v>4</v>
      </c>
      <c r="I48" s="8">
        <v>5</v>
      </c>
      <c r="J48" s="8">
        <v>6</v>
      </c>
      <c r="K48" s="8">
        <v>7</v>
      </c>
      <c r="L48" s="8">
        <v>8</v>
      </c>
      <c r="M48" s="8">
        <v>9</v>
      </c>
      <c r="N48" s="8">
        <v>10</v>
      </c>
      <c r="O48" s="8">
        <v>11</v>
      </c>
      <c r="P48" s="8">
        <v>12</v>
      </c>
      <c r="Q48" s="8">
        <v>13</v>
      </c>
      <c r="R48" s="8">
        <v>14</v>
      </c>
    </row>
    <row r="49" spans="1:18" x14ac:dyDescent="0.25">
      <c r="A49" s="8"/>
      <c r="B49" s="8"/>
      <c r="C49" s="8"/>
      <c r="D49" s="8"/>
      <c r="E49" s="9">
        <f>((108+100*E48+150)*1.5+30*E48*3)*1.1</f>
        <v>689.7</v>
      </c>
      <c r="F49" s="9">
        <f t="shared" ref="F49:R49" si="11">((108+100*F48+150)*1.5+30*F48*3)*1.1</f>
        <v>953.7</v>
      </c>
      <c r="G49" s="9">
        <f t="shared" si="11"/>
        <v>1217.7</v>
      </c>
      <c r="H49" s="9">
        <f t="shared" si="11"/>
        <v>1481.7</v>
      </c>
      <c r="I49" s="9">
        <f t="shared" si="11"/>
        <v>1745.7</v>
      </c>
      <c r="J49" s="9">
        <f t="shared" si="11"/>
        <v>2009.7000000000003</v>
      </c>
      <c r="K49" s="9">
        <f t="shared" si="11"/>
        <v>2273.7000000000003</v>
      </c>
      <c r="L49" s="9">
        <f t="shared" si="11"/>
        <v>2537.7000000000003</v>
      </c>
      <c r="M49" s="9">
        <f t="shared" si="11"/>
        <v>2801.7000000000003</v>
      </c>
      <c r="N49" s="9">
        <f t="shared" si="11"/>
        <v>3065.7000000000003</v>
      </c>
      <c r="O49" s="9">
        <f t="shared" si="11"/>
        <v>3329.7000000000003</v>
      </c>
      <c r="P49" s="9">
        <f t="shared" si="11"/>
        <v>3593.7000000000003</v>
      </c>
      <c r="Q49" s="9">
        <f t="shared" si="11"/>
        <v>3857.7000000000003</v>
      </c>
      <c r="R49" s="9">
        <f t="shared" si="11"/>
        <v>4121.7000000000007</v>
      </c>
    </row>
    <row r="50" spans="1:18" x14ac:dyDescent="0.25">
      <c r="A50" t="s">
        <v>51</v>
      </c>
      <c r="E50" s="1">
        <v>1116</v>
      </c>
    </row>
    <row r="51" spans="1:18" x14ac:dyDescent="0.25">
      <c r="A51" t="s">
        <v>52</v>
      </c>
      <c r="E51" t="s">
        <v>53</v>
      </c>
      <c r="G51" t="s">
        <v>54</v>
      </c>
    </row>
    <row r="52" spans="1:18" x14ac:dyDescent="0.25">
      <c r="C52" t="s">
        <v>64</v>
      </c>
      <c r="E52" s="1">
        <v>11176</v>
      </c>
      <c r="G52" s="1">
        <v>9878</v>
      </c>
      <c r="H52" t="s">
        <v>65</v>
      </c>
    </row>
    <row r="53" spans="1:18" x14ac:dyDescent="0.25">
      <c r="A53" t="s">
        <v>36</v>
      </c>
      <c r="C53" s="1"/>
      <c r="D53" t="s">
        <v>66</v>
      </c>
      <c r="E53" s="1">
        <v>5890</v>
      </c>
      <c r="F53" t="s">
        <v>63</v>
      </c>
      <c r="G53" t="s">
        <v>38</v>
      </c>
    </row>
    <row r="54" spans="1:18" x14ac:dyDescent="0.25">
      <c r="A54" t="s">
        <v>56</v>
      </c>
    </row>
    <row r="55" spans="1:18" x14ac:dyDescent="0.25">
      <c r="A55" t="s">
        <v>55</v>
      </c>
    </row>
  </sheetData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</dc:creator>
  <cp:lastModifiedBy>Lydia  Martinez</cp:lastModifiedBy>
  <cp:lastPrinted>2023-05-19T15:25:15Z</cp:lastPrinted>
  <dcterms:created xsi:type="dcterms:W3CDTF">2023-05-18T08:19:18Z</dcterms:created>
  <dcterms:modified xsi:type="dcterms:W3CDTF">2023-09-21T20:25:05Z</dcterms:modified>
</cp:coreProperties>
</file>